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ntoweb-my.sharepoint.com/personal/otto_figel_prontoweb_de/Documents/"/>
    </mc:Choice>
  </mc:AlternateContent>
  <xr:revisionPtr revIDLastSave="0" documentId="8_{C6BB2C55-7EA9-427B-98AE-FCFC0FB3ABB6}" xr6:coauthVersionLast="47" xr6:coauthVersionMax="47" xr10:uidLastSave="{00000000-0000-0000-0000-000000000000}"/>
  <bookViews>
    <workbookView xWindow="51180" yWindow="0" windowWidth="25590" windowHeight="20310" activeTab="1" xr2:uid="{4E39DAB5-2C31-41F6-AAF3-6C9EBC53C7E9}"/>
  </bookViews>
  <sheets>
    <sheet name="Aufwand Onboarding" sheetId="3" r:id="rId1"/>
    <sheet name="Amortis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22" i="3" s="1"/>
  <c r="F22" i="3" s="1"/>
  <c r="D15" i="3"/>
  <c r="F15" i="3" s="1"/>
  <c r="D14" i="3"/>
  <c r="F14" i="3" s="1"/>
  <c r="D11" i="3"/>
  <c r="F11" i="3" s="1"/>
  <c r="F13" i="3"/>
  <c r="F12" i="3"/>
  <c r="F9" i="3"/>
  <c r="F8" i="3"/>
  <c r="E46" i="2"/>
  <c r="G46" i="2" s="1"/>
  <c r="I46" i="2" s="1"/>
  <c r="J46" i="2" s="1"/>
  <c r="K46" i="2" s="1"/>
  <c r="L46" i="2" s="1"/>
  <c r="M46" i="2" s="1"/>
  <c r="N46" i="2" s="1"/>
  <c r="E38" i="2"/>
  <c r="C45" i="2"/>
  <c r="E40" i="2"/>
  <c r="C40" i="2"/>
  <c r="C39" i="2"/>
  <c r="G39" i="2" s="1"/>
  <c r="I39" i="2" s="1"/>
  <c r="E37" i="2"/>
  <c r="E45" i="2"/>
  <c r="E47" i="2"/>
  <c r="G47" i="2" s="1"/>
  <c r="I47" i="2" s="1"/>
  <c r="J47" i="2" s="1"/>
  <c r="K47" i="2" s="1"/>
  <c r="L47" i="2" s="1"/>
  <c r="M47" i="2" s="1"/>
  <c r="N47" i="2" s="1"/>
  <c r="C37" i="2"/>
  <c r="D16" i="3" l="1"/>
  <c r="F16" i="3" s="1"/>
  <c r="D18" i="3"/>
  <c r="F18" i="3" s="1"/>
  <c r="D17" i="3"/>
  <c r="F17" i="3" s="1"/>
  <c r="D19" i="3"/>
  <c r="F19" i="3" s="1"/>
  <c r="D10" i="3"/>
  <c r="F10" i="3" s="1"/>
  <c r="D23" i="3"/>
  <c r="F23" i="3" s="1"/>
  <c r="F24" i="3"/>
  <c r="F20" i="3"/>
  <c r="F25" i="3" s="1"/>
  <c r="G45" i="2"/>
  <c r="I45" i="2" s="1"/>
  <c r="I49" i="2" s="1"/>
  <c r="I58" i="2" s="1"/>
  <c r="I60" i="2" s="1"/>
  <c r="G37" i="2"/>
  <c r="I37" i="2" s="1"/>
  <c r="G40" i="2"/>
  <c r="I40" i="2" s="1"/>
  <c r="F27" i="3" l="1"/>
  <c r="D10" i="2"/>
  <c r="C38" i="2" s="1"/>
  <c r="G38" i="2" s="1"/>
  <c r="I38" i="2" s="1"/>
  <c r="I42" i="2" s="1"/>
  <c r="J40" i="2"/>
  <c r="L40" i="2" s="1"/>
  <c r="J45" i="2"/>
  <c r="K45" i="2" s="1"/>
  <c r="J13" i="2" l="1"/>
  <c r="I57" i="2"/>
  <c r="I16" i="2"/>
  <c r="I17" i="2" s="1"/>
  <c r="J42" i="2"/>
  <c r="J57" i="2" s="1"/>
  <c r="K40" i="2"/>
  <c r="K42" i="2" s="1"/>
  <c r="K57" i="2" s="1"/>
  <c r="J49" i="2"/>
  <c r="J58" i="2" s="1"/>
  <c r="L42" i="2"/>
  <c r="L57" i="2" s="1"/>
  <c r="N40" i="2"/>
  <c r="N42" i="2" s="1"/>
  <c r="N57" i="2" s="1"/>
  <c r="K49" i="2"/>
  <c r="K58" i="2" s="1"/>
  <c r="L45" i="2"/>
  <c r="I61" i="2" l="1"/>
  <c r="I62" i="2" s="1"/>
  <c r="I59" i="2"/>
  <c r="J59" i="2" s="1"/>
  <c r="K59" i="2" s="1"/>
  <c r="L59" i="2" s="1"/>
  <c r="J61" i="2"/>
  <c r="J60" i="2"/>
  <c r="K60" i="2" s="1"/>
  <c r="K61" i="2"/>
  <c r="M40" i="2"/>
  <c r="M42" i="2" s="1"/>
  <c r="M57" i="2" s="1"/>
  <c r="J16" i="2"/>
  <c r="J17" i="2" s="1"/>
  <c r="L49" i="2"/>
  <c r="M45" i="2"/>
  <c r="K16" i="2"/>
  <c r="J62" i="2" l="1"/>
  <c r="K62" i="2" s="1"/>
  <c r="M59" i="2"/>
  <c r="N59" i="2" s="1"/>
  <c r="L16" i="2"/>
  <c r="L58" i="2"/>
  <c r="L61" i="2" s="1"/>
  <c r="K17" i="2"/>
  <c r="M49" i="2"/>
  <c r="N45" i="2"/>
  <c r="N49" i="2" s="1"/>
  <c r="L17" i="2" l="1"/>
  <c r="L60" i="2"/>
  <c r="L62" i="2"/>
  <c r="M16" i="2"/>
  <c r="M58" i="2"/>
  <c r="M61" i="2" s="1"/>
  <c r="N16" i="2"/>
  <c r="N58" i="2"/>
  <c r="N61" i="2" s="1"/>
  <c r="M17" i="2" l="1"/>
  <c r="N17" i="2" s="1"/>
  <c r="M60" i="2"/>
  <c r="N60" i="2" s="1"/>
  <c r="M62" i="2"/>
  <c r="N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tc={6695C72E-8ED6-4FFA-BE6C-DF1EB9F4B1B6}</author>
  </authors>
  <commentList>
    <comment ref="E8" authorId="0" shapeId="0" xr:uid="{6695C72E-8ED6-4FFA-BE6C-DF1EB9F4B1B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Entfall der
- manuellen Zeitaufschreibung
- Einsammeln der Belege
- Auswertung der manuellen Belege für die
  Datenbereitstellung zur Lohnabrechnung
- Entfallende manuelle Fehleranalyse</t>
      </text>
    </comment>
  </commentList>
</comments>
</file>

<file path=xl/sharedStrings.xml><?xml version="1.0" encoding="utf-8"?>
<sst xmlns="http://schemas.openxmlformats.org/spreadsheetml/2006/main" count="112" uniqueCount="83">
  <si>
    <t>Zuwachsende Kosten</t>
  </si>
  <si>
    <t>Entfallende Kosten</t>
  </si>
  <si>
    <t>Zeiterfassungsterminals</t>
  </si>
  <si>
    <t>Stück</t>
  </si>
  <si>
    <t>Präzisere Erfassung der Arbeitszeiten durch die Mitarbeiter zugunsten des Arbeitgebers (z. Bsp. exakte Berücksichtigung von Raucherpausen, etc.)</t>
  </si>
  <si>
    <t>Minuten pro Arbeitstag je Mitarbeiter</t>
  </si>
  <si>
    <t>Preis pro Zeiterfassungsterminal</t>
  </si>
  <si>
    <t xml:space="preserve">Euro </t>
  </si>
  <si>
    <t>Durchschnittlicher Stundensatz der Mitarbeiter</t>
  </si>
  <si>
    <t>Mitarbeiter</t>
  </si>
  <si>
    <t>Anzahl</t>
  </si>
  <si>
    <t>Monatliche Effizienzsteigerung bei der Bereitstellung der Daten für die Entgeltabrechnung</t>
  </si>
  <si>
    <t>Euro/Monat</t>
  </si>
  <si>
    <t>Lizenzpreis pro User</t>
  </si>
  <si>
    <t>Effizienzsteigerung bei der Entgeltabrechnung durch Lohnbüro/Steuerberater, etc.</t>
  </si>
  <si>
    <t xml:space="preserve">Onboarding (Unterstützung des Kunden bei einmaligen Einrichten der Anwendung verbunden mit einer Schulung) </t>
  </si>
  <si>
    <t>Unter-nehmen</t>
  </si>
  <si>
    <t>Amortisationszeitraum in Jahren</t>
  </si>
  <si>
    <t>Einsparung p.a.</t>
  </si>
  <si>
    <t>Einsparung kumuliert</t>
  </si>
  <si>
    <t>Einheit</t>
  </si>
  <si>
    <t>Preis (€)</t>
  </si>
  <si>
    <t>Berechnungsmodalität</t>
  </si>
  <si>
    <t>Gesamt</t>
  </si>
  <si>
    <t>Anschaffung Erfassungsterminal</t>
  </si>
  <si>
    <t>Terminal</t>
  </si>
  <si>
    <t>einmalig</t>
  </si>
  <si>
    <t>Euro</t>
  </si>
  <si>
    <t>Erhöhter zeitlicher Aufwand bei der Einführung (z.Bsp. Schulung/Einweisung der Mitarbeiter)</t>
  </si>
  <si>
    <t>Userlizenzen 5,4 €/Pro User und Monat (Standard)</t>
  </si>
  <si>
    <t>Mitarbeiter/jährlich</t>
  </si>
  <si>
    <t>Euro p.a.</t>
  </si>
  <si>
    <t>Summe zuwachsende Kosten</t>
  </si>
  <si>
    <t>Präzisere Erfassung der Arbeitszeiten durch die Mitarbeiter zugunsten des  Arbeitgebers</t>
  </si>
  <si>
    <t>Minuten/Tag/Mitarbeiter (**)</t>
  </si>
  <si>
    <t>Stunden/Jahr (***)</t>
  </si>
  <si>
    <t>Monatliche Effizienzsteigerung bei der Bereitstellung/Auswertung der Daten für die Entgeltabrechnung, Mitarbeiterinformation, etc.</t>
  </si>
  <si>
    <t>Monate</t>
  </si>
  <si>
    <t>Personalkosten/Monat</t>
  </si>
  <si>
    <t>Euro/Jahr</t>
  </si>
  <si>
    <t>Effizienzsteigerung bei der Entgeltabrechnung durch Lohnbüro/Steuerberater, etc., Einsatz der DATEV-Schnittstelle o.ä.</t>
  </si>
  <si>
    <t>Personalkosten/Steuer-berater/Monat</t>
  </si>
  <si>
    <t>Summe entfallende Kosten</t>
  </si>
  <si>
    <t>Prämissen:</t>
  </si>
  <si>
    <t>(*)</t>
  </si>
  <si>
    <t>Start der Zeiterfassung ab 01.01.2025</t>
  </si>
  <si>
    <t>(**)</t>
  </si>
  <si>
    <t>Unterstellt wird hier dass die aktuelle Zeiterfassung auf Papier pro Tag XX Minuten vom Mitarbeiter zu Ungunsten des Unternehmens aufgeschrieben wird bzw. Raucherpausen u.ä. berücksichtigt werden</t>
  </si>
  <si>
    <t>(***)</t>
  </si>
  <si>
    <t>Bewertung erfolgt mit einem Stundensatz von YY,YY Euro (Bruttolohnkosten des Arbeitgebers)  und 216 Arbeitstagen pro Jahr</t>
  </si>
  <si>
    <t>Aufwand Onboarding MomoZeit</t>
  </si>
  <si>
    <t>Mitarbeiter-</t>
  </si>
  <si>
    <t>Aktivitäten</t>
  </si>
  <si>
    <t>Anzahl Aktivitäten</t>
  </si>
  <si>
    <t>Aufwand</t>
  </si>
  <si>
    <t>kategorie</t>
  </si>
  <si>
    <t>Min</t>
  </si>
  <si>
    <t>gesamt (h)</t>
  </si>
  <si>
    <t>User</t>
  </si>
  <si>
    <t>Schulung Mitarbeiter</t>
  </si>
  <si>
    <t>Trainer</t>
  </si>
  <si>
    <t>Total (h)</t>
  </si>
  <si>
    <t>Administrator</t>
  </si>
  <si>
    <t>Anlegen Mitarbeiter manuell</t>
  </si>
  <si>
    <t>Anlegen Mitarbeiter maschinell</t>
  </si>
  <si>
    <t>Anlegen Arbeitsmodelle</t>
  </si>
  <si>
    <t>Anlegen Abwesenheitsmodelle</t>
  </si>
  <si>
    <t>Anlegen Projekte manuell</t>
  </si>
  <si>
    <t>Anlegen Projekte maschinell</t>
  </si>
  <si>
    <t>Einstellungen vornehmen</t>
  </si>
  <si>
    <t>Anlegen Abwesenheitstypen</t>
  </si>
  <si>
    <t>Anlegen Hierarchie</t>
  </si>
  <si>
    <t>Anlegen Feiertagskalender</t>
  </si>
  <si>
    <t>Übernahme Resturlaub</t>
  </si>
  <si>
    <t>Übernahme Gleitzeitstand</t>
  </si>
  <si>
    <t>Kosten</t>
  </si>
  <si>
    <t>Stunden</t>
  </si>
  <si>
    <t>Aufwand Kunde für Onboarding MomoZeit (Datenübertragung aus Tabelle "Aufwand Onboarding)</t>
  </si>
  <si>
    <t>Summe zuwachsende Kosten p.a.</t>
  </si>
  <si>
    <t>Summe entfallende Kosten p.a.</t>
  </si>
  <si>
    <t>Summe zuwachsende Kosten kum.</t>
  </si>
  <si>
    <t>Summe entfallend Kosten kum.</t>
  </si>
  <si>
    <t>Anzahl Mitarbeiter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</si>
</sst>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6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3" borderId="14" xfId="0" applyFill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8" xfId="0" applyBorder="1" applyAlignment="1">
      <alignment vertical="center"/>
    </xf>
    <xf numFmtId="3" fontId="0" fillId="5" borderId="6" xfId="0" applyNumberFormat="1" applyFill="1" applyBorder="1" applyAlignment="1">
      <alignment vertical="center"/>
    </xf>
    <xf numFmtId="3" fontId="0" fillId="5" borderId="26" xfId="0" applyNumberFormat="1" applyFill="1" applyBorder="1" applyAlignment="1">
      <alignment vertical="center"/>
    </xf>
    <xf numFmtId="3" fontId="0" fillId="5" borderId="9" xfId="0" applyNumberFormat="1" applyFill="1" applyBorder="1" applyAlignment="1">
      <alignment vertical="center"/>
    </xf>
    <xf numFmtId="3" fontId="0" fillId="5" borderId="9" xfId="0" applyNumberFormat="1" applyFill="1" applyBorder="1"/>
    <xf numFmtId="0" fontId="1" fillId="6" borderId="16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18" xfId="0" applyFont="1" applyFill="1" applyBorder="1" applyAlignment="1">
      <alignment vertical="center"/>
    </xf>
    <xf numFmtId="0" fontId="1" fillId="6" borderId="20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3" fontId="0" fillId="3" borderId="14" xfId="0" applyNumberFormat="1" applyFill="1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7" borderId="10" xfId="0" applyFont="1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3" fontId="0" fillId="7" borderId="11" xfId="0" applyNumberFormat="1" applyFill="1" applyBorder="1" applyAlignment="1">
      <alignment vertical="center"/>
    </xf>
    <xf numFmtId="4" fontId="0" fillId="7" borderId="12" xfId="0" applyNumberForma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0" fillId="7" borderId="12" xfId="0" applyFill="1" applyBorder="1" applyAlignment="1">
      <alignment vertical="center"/>
    </xf>
    <xf numFmtId="0" fontId="3" fillId="0" borderId="0" xfId="0" applyFont="1"/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horizontal="left" vertical="center" wrapText="1"/>
    </xf>
    <xf numFmtId="4" fontId="0" fillId="5" borderId="26" xfId="0" applyNumberFormat="1" applyFill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8" borderId="10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23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3" borderId="5" xfId="0" applyNumberFormat="1" applyFill="1" applyBorder="1" applyAlignment="1">
      <alignment vertical="center"/>
    </xf>
    <xf numFmtId="4" fontId="0" fillId="3" borderId="14" xfId="0" applyNumberFormat="1" applyFill="1" applyBorder="1" applyAlignment="1">
      <alignment vertical="center"/>
    </xf>
    <xf numFmtId="4" fontId="0" fillId="3" borderId="8" xfId="0" applyNumberFormat="1" applyFill="1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0" fillId="0" borderId="27" xfId="0" applyNumberFormat="1" applyBorder="1" applyAlignment="1">
      <alignment vertical="center"/>
    </xf>
    <xf numFmtId="4" fontId="0" fillId="0" borderId="25" xfId="0" applyNumberFormat="1" applyBorder="1" applyAlignment="1">
      <alignment vertical="center"/>
    </xf>
    <xf numFmtId="4" fontId="0" fillId="0" borderId="26" xfId="0" applyNumberFormat="1" applyBorder="1" applyAlignment="1">
      <alignment vertical="center"/>
    </xf>
    <xf numFmtId="4" fontId="1" fillId="7" borderId="1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1" fillId="7" borderId="3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3" fontId="0" fillId="3" borderId="0" xfId="0" applyNumberForma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vertical="center"/>
    </xf>
    <xf numFmtId="3" fontId="0" fillId="3" borderId="0" xfId="0" applyNumberFormat="1" applyFill="1"/>
    <xf numFmtId="0" fontId="1" fillId="0" borderId="36" xfId="0" applyFont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/>
    <xf numFmtId="4" fontId="1" fillId="0" borderId="38" xfId="0" applyNumberFormat="1" applyFont="1" applyBorder="1"/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4" fontId="1" fillId="0" borderId="4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6" xfId="0" applyBorder="1"/>
    <xf numFmtId="0" fontId="0" fillId="0" borderId="31" xfId="0" applyBorder="1"/>
    <xf numFmtId="0" fontId="0" fillId="0" borderId="5" xfId="0" applyBorder="1"/>
    <xf numFmtId="4" fontId="0" fillId="0" borderId="6" xfId="0" applyNumberForma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4" fontId="0" fillId="0" borderId="45" xfId="0" applyNumberFormat="1" applyBorder="1"/>
    <xf numFmtId="0" fontId="1" fillId="0" borderId="48" xfId="0" applyFont="1" applyBorder="1"/>
    <xf numFmtId="0" fontId="1" fillId="0" borderId="49" xfId="0" applyFont="1" applyBorder="1"/>
    <xf numFmtId="0" fontId="1" fillId="0" borderId="44" xfId="0" applyFont="1" applyBorder="1"/>
    <xf numFmtId="4" fontId="1" fillId="0" borderId="48" xfId="0" applyNumberFormat="1" applyFont="1" applyBorder="1"/>
    <xf numFmtId="4" fontId="1" fillId="0" borderId="0" xfId="0" applyNumberFormat="1" applyFont="1"/>
    <xf numFmtId="0" fontId="0" fillId="0" borderId="26" xfId="0" applyBorder="1"/>
    <xf numFmtId="0" fontId="0" fillId="0" borderId="29" xfId="0" applyBorder="1"/>
    <xf numFmtId="0" fontId="0" fillId="0" borderId="27" xfId="0" applyBorder="1"/>
    <xf numFmtId="4" fontId="0" fillId="0" borderId="26" xfId="0" applyNumberFormat="1" applyBorder="1"/>
    <xf numFmtId="0" fontId="1" fillId="0" borderId="10" xfId="0" applyFont="1" applyBorder="1"/>
    <xf numFmtId="0" fontId="0" fillId="0" borderId="12" xfId="0" applyBorder="1"/>
    <xf numFmtId="0" fontId="1" fillId="0" borderId="11" xfId="0" applyFont="1" applyBorder="1"/>
    <xf numFmtId="4" fontId="1" fillId="0" borderId="12" xfId="0" applyNumberFormat="1" applyFont="1" applyBorder="1"/>
    <xf numFmtId="0" fontId="1" fillId="0" borderId="1" xfId="0" applyFont="1" applyBorder="1"/>
    <xf numFmtId="0" fontId="1" fillId="0" borderId="3" xfId="0" applyFont="1" applyBorder="1"/>
    <xf numFmtId="2" fontId="1" fillId="0" borderId="2" xfId="0" applyNumberFormat="1" applyFont="1" applyBorder="1"/>
    <xf numFmtId="4" fontId="1" fillId="0" borderId="3" xfId="0" applyNumberFormat="1" applyFont="1" applyBorder="1"/>
    <xf numFmtId="3" fontId="1" fillId="6" borderId="7" xfId="0" applyNumberFormat="1" applyFont="1" applyFill="1" applyBorder="1" applyAlignment="1">
      <alignment vertical="center"/>
    </xf>
    <xf numFmtId="3" fontId="1" fillId="6" borderId="8" xfId="0" applyNumberFormat="1" applyFont="1" applyFill="1" applyBorder="1" applyAlignment="1">
      <alignment vertical="center"/>
    </xf>
    <xf numFmtId="3" fontId="1" fillId="6" borderId="9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5" xfId="0" applyNumberFormat="1" applyFont="1" applyFill="1" applyBorder="1" applyAlignment="1">
      <alignment vertical="center"/>
    </xf>
    <xf numFmtId="3" fontId="1" fillId="6" borderId="6" xfId="0" applyNumberFormat="1" applyFont="1" applyFill="1" applyBorder="1" applyAlignment="1">
      <alignment vertical="center"/>
    </xf>
    <xf numFmtId="0" fontId="0" fillId="0" borderId="51" xfId="0" applyBorder="1" applyAlignment="1">
      <alignment vertical="center"/>
    </xf>
    <xf numFmtId="4" fontId="0" fillId="5" borderId="52" xfId="0" applyNumberFormat="1" applyFill="1" applyBorder="1" applyAlignment="1">
      <alignment vertical="center"/>
    </xf>
    <xf numFmtId="0" fontId="0" fillId="0" borderId="53" xfId="0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3" fontId="0" fillId="5" borderId="52" xfId="0" applyNumberFormat="1" applyFill="1" applyBorder="1" applyAlignment="1">
      <alignment vertical="center"/>
    </xf>
    <xf numFmtId="0" fontId="0" fillId="0" borderId="33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50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0" fillId="7" borderId="57" xfId="0" applyFill="1" applyBorder="1" applyAlignment="1">
      <alignment vertical="center"/>
    </xf>
    <xf numFmtId="0" fontId="0" fillId="7" borderId="58" xfId="0" applyFill="1" applyBorder="1" applyAlignment="1">
      <alignment vertical="center"/>
    </xf>
    <xf numFmtId="3" fontId="1" fillId="7" borderId="1" xfId="0" applyNumberFormat="1" applyFont="1" applyFill="1" applyBorder="1" applyAlignment="1">
      <alignment vertical="center"/>
    </xf>
    <xf numFmtId="3" fontId="1" fillId="7" borderId="2" xfId="0" applyNumberFormat="1" applyFont="1" applyFill="1" applyBorder="1" applyAlignment="1">
      <alignment vertical="center"/>
    </xf>
    <xf numFmtId="3" fontId="1" fillId="7" borderId="3" xfId="0" applyNumberFormat="1" applyFont="1" applyFill="1" applyBorder="1" applyAlignment="1">
      <alignment vertical="center"/>
    </xf>
    <xf numFmtId="3" fontId="1" fillId="7" borderId="37" xfId="0" applyNumberFormat="1" applyFont="1" applyFill="1" applyBorder="1" applyAlignment="1">
      <alignment vertical="center"/>
    </xf>
    <xf numFmtId="3" fontId="1" fillId="7" borderId="40" xfId="0" applyNumberFormat="1" applyFont="1" applyFill="1" applyBorder="1" applyAlignment="1">
      <alignment vertical="center"/>
    </xf>
    <xf numFmtId="3" fontId="1" fillId="7" borderId="59" xfId="0" applyNumberFormat="1" applyFont="1" applyFill="1" applyBorder="1" applyAlignment="1">
      <alignment vertical="center"/>
    </xf>
    <xf numFmtId="0" fontId="1" fillId="0" borderId="57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0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4" fontId="1" fillId="8" borderId="10" xfId="0" applyNumberFormat="1" applyFont="1" applyFill="1" applyBorder="1" applyAlignment="1">
      <alignment horizontal="center" vertical="center"/>
    </xf>
    <xf numFmtId="4" fontId="1" fillId="8" borderId="11" xfId="0" applyNumberFormat="1" applyFont="1" applyFill="1" applyBorder="1" applyAlignment="1">
      <alignment horizontal="center" vertical="center"/>
    </xf>
    <xf numFmtId="4" fontId="1" fillId="8" borderId="12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Kosten-/Gewinnentwicklung p.a.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zusätzliche Kosten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Amortisation!$I$57:$N$57</c:f>
              <c:numCache>
                <c:formatCode>#,##0</c:formatCode>
                <c:ptCount val="6"/>
                <c:pt idx="0">
                  <c:v>9285.2999999999993</c:v>
                </c:pt>
                <c:pt idx="1">
                  <c:v>3900</c:v>
                </c:pt>
                <c:pt idx="2">
                  <c:v>3900</c:v>
                </c:pt>
                <c:pt idx="3">
                  <c:v>3900</c:v>
                </c:pt>
                <c:pt idx="4">
                  <c:v>3900</c:v>
                </c:pt>
                <c:pt idx="5">
                  <c:v>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6-44D3-92D3-B56B2DCEBB6D}"/>
            </c:ext>
          </c:extLst>
        </c:ser>
        <c:ser>
          <c:idx val="1"/>
          <c:order val="1"/>
          <c:tx>
            <c:v>Entfallende Kosten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Amortisation!$I$58:$N$58</c:f>
              <c:numCache>
                <c:formatCode>#,##0</c:formatCode>
                <c:ptCount val="6"/>
                <c:pt idx="0">
                  <c:v>84000</c:v>
                </c:pt>
                <c:pt idx="1">
                  <c:v>84000</c:v>
                </c:pt>
                <c:pt idx="2">
                  <c:v>84000</c:v>
                </c:pt>
                <c:pt idx="3">
                  <c:v>84000</c:v>
                </c:pt>
                <c:pt idx="4">
                  <c:v>84000</c:v>
                </c:pt>
                <c:pt idx="5">
                  <c:v>84000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6-44D3-92D3-B56B2DCEBB6D}"/>
            </c:ext>
          </c:extLst>
        </c:ser>
        <c:ser>
          <c:idx val="2"/>
          <c:order val="2"/>
          <c:tx>
            <c:v>Verbesserung Gewinn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Amortisation!$I$61:$N$61</c:f>
              <c:numCache>
                <c:formatCode>#,##0</c:formatCode>
                <c:ptCount val="6"/>
                <c:pt idx="0">
                  <c:v>74714.7</c:v>
                </c:pt>
                <c:pt idx="1">
                  <c:v>80100</c:v>
                </c:pt>
                <c:pt idx="2">
                  <c:v>80100</c:v>
                </c:pt>
                <c:pt idx="3">
                  <c:v>80100</c:v>
                </c:pt>
                <c:pt idx="4">
                  <c:v>80100</c:v>
                </c:pt>
                <c:pt idx="5">
                  <c:v>80100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96-44D3-92D3-B56B2DCE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1545256"/>
        <c:axId val="951545976"/>
      </c:barChart>
      <c:catAx>
        <c:axId val="951545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1545976"/>
        <c:crosses val="autoZero"/>
        <c:auto val="1"/>
        <c:lblAlgn val="ctr"/>
        <c:lblOffset val="100"/>
        <c:noMultiLvlLbl val="0"/>
      </c:catAx>
      <c:valAx>
        <c:axId val="951545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51545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Kosten-/Gewinnentwicklung</a:t>
            </a:r>
            <a:r>
              <a:rPr lang="de-DE" b="1" baseline="0"/>
              <a:t> kumuliert</a:t>
            </a:r>
            <a:endParaRPr lang="de-DE" b="1"/>
          </a:p>
        </c:rich>
      </c:tx>
      <c:layout>
        <c:manualLayout>
          <c:xMode val="edge"/>
          <c:yMode val="edge"/>
          <c:x val="0.18465517241379309"/>
          <c:y val="3.076923076923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zusätzliche Kosten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Amortisation!$I$59:$N$59</c:f>
              <c:numCache>
                <c:formatCode>#,##0</c:formatCode>
                <c:ptCount val="6"/>
                <c:pt idx="0">
                  <c:v>9285.2999999999993</c:v>
                </c:pt>
                <c:pt idx="1">
                  <c:v>13185.3</c:v>
                </c:pt>
                <c:pt idx="2">
                  <c:v>17085.3</c:v>
                </c:pt>
                <c:pt idx="3">
                  <c:v>20985.3</c:v>
                </c:pt>
                <c:pt idx="4">
                  <c:v>24885.3</c:v>
                </c:pt>
                <c:pt idx="5">
                  <c:v>28785.3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B3-4E92-B392-30322BEEBDF2}"/>
            </c:ext>
          </c:extLst>
        </c:ser>
        <c:ser>
          <c:idx val="1"/>
          <c:order val="1"/>
          <c:tx>
            <c:v>entfallende Kosten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Amortisation!$I$60:$N$60</c:f>
              <c:numCache>
                <c:formatCode>#,##0</c:formatCode>
                <c:ptCount val="6"/>
                <c:pt idx="0">
                  <c:v>84000</c:v>
                </c:pt>
                <c:pt idx="1">
                  <c:v>168000</c:v>
                </c:pt>
                <c:pt idx="2">
                  <c:v>252000</c:v>
                </c:pt>
                <c:pt idx="3">
                  <c:v>336000</c:v>
                </c:pt>
                <c:pt idx="4">
                  <c:v>420000</c:v>
                </c:pt>
                <c:pt idx="5">
                  <c:v>504000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B3-4E92-B392-30322BEEBDF2}"/>
            </c:ext>
          </c:extLst>
        </c:ser>
        <c:ser>
          <c:idx val="2"/>
          <c:order val="2"/>
          <c:tx>
            <c:v>Verbesserung Gewinn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Amortisation!$I$62:$N$62</c:f>
              <c:numCache>
                <c:formatCode>#,##0</c:formatCode>
                <c:ptCount val="6"/>
                <c:pt idx="0">
                  <c:v>74714.7</c:v>
                </c:pt>
                <c:pt idx="1">
                  <c:v>154814.70000000001</c:v>
                </c:pt>
                <c:pt idx="2">
                  <c:v>234914.7</c:v>
                </c:pt>
                <c:pt idx="3">
                  <c:v>315014.7</c:v>
                </c:pt>
                <c:pt idx="4">
                  <c:v>395114.7</c:v>
                </c:pt>
                <c:pt idx="5">
                  <c:v>475214.7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3-4E92-B392-30322BEE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373288"/>
        <c:axId val="436373648"/>
      </c:barChart>
      <c:catAx>
        <c:axId val="43637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6373648"/>
        <c:crossesAt val="0"/>
        <c:auto val="1"/>
        <c:lblAlgn val="ctr"/>
        <c:lblOffset val="100"/>
        <c:noMultiLvlLbl val="0"/>
      </c:catAx>
      <c:valAx>
        <c:axId val="43637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637328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Verbesserung</a:t>
            </a:r>
            <a:r>
              <a:rPr lang="de-DE" b="1" baseline="0"/>
              <a:t> Gewinn kumuliert</a:t>
            </a:r>
            <a:endParaRPr lang="de-DE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Amortisation!$I$56:$N$56</c:f>
              <c:numCache>
                <c:formatCode>General</c:formatCode>
                <c:ptCount val="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</c:numCache>
            </c:numRef>
          </c:cat>
          <c:val>
            <c:numRef>
              <c:f>Amortisation!$I$62:$N$62</c:f>
              <c:numCache>
                <c:formatCode>#,##0</c:formatCode>
                <c:ptCount val="6"/>
                <c:pt idx="0">
                  <c:v>74714.7</c:v>
                </c:pt>
                <c:pt idx="1">
                  <c:v>154814.70000000001</c:v>
                </c:pt>
                <c:pt idx="2">
                  <c:v>234914.7</c:v>
                </c:pt>
                <c:pt idx="3">
                  <c:v>315014.7</c:v>
                </c:pt>
                <c:pt idx="4">
                  <c:v>395114.7</c:v>
                </c:pt>
                <c:pt idx="5">
                  <c:v>475214.7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46D-85D7-50B27F335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372928"/>
        <c:axId val="436362848"/>
      </c:barChart>
      <c:catAx>
        <c:axId val="436372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Jahr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6362848"/>
        <c:crosses val="autoZero"/>
        <c:auto val="1"/>
        <c:lblAlgn val="ctr"/>
        <c:lblOffset val="100"/>
        <c:noMultiLvlLbl val="0"/>
      </c:catAx>
      <c:valAx>
        <c:axId val="43636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EURO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637292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114300</xdr:rowOff>
    </xdr:from>
    <xdr:to>
      <xdr:col>14</xdr:col>
      <xdr:colOff>0</xdr:colOff>
      <xdr:row>3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985C2E5C-02C2-45E2-BBDB-3FCBB3B6036B}"/>
            </a:ext>
          </a:extLst>
        </xdr:cNvPr>
        <xdr:cNvSpPr txBox="1"/>
      </xdr:nvSpPr>
      <xdr:spPr>
        <a:xfrm>
          <a:off x="66676" y="114300"/>
          <a:ext cx="13735049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000" b="1"/>
            <a:t>Wirtschaftlichkeitsrechnung </a:t>
          </a:r>
        </a:p>
        <a:p>
          <a:pPr algn="ctr"/>
          <a:r>
            <a:rPr lang="de-DE" sz="1100" b="1"/>
            <a:t>Einsatz der digitalen Zeiterfassung</a:t>
          </a:r>
          <a:r>
            <a:rPr lang="de-DE" sz="1100" b="1" baseline="0"/>
            <a:t> MomoZeit</a:t>
          </a:r>
          <a:endParaRPr lang="de-DE" sz="1100" b="1"/>
        </a:p>
      </xdr:txBody>
    </xdr:sp>
    <xdr:clientData/>
  </xdr:twoCellAnchor>
  <xdr:twoCellAnchor editAs="oneCell">
    <xdr:from>
      <xdr:col>10</xdr:col>
      <xdr:colOff>647700</xdr:colOff>
      <xdr:row>1</xdr:row>
      <xdr:rowOff>28575</xdr:rowOff>
    </xdr:from>
    <xdr:to>
      <xdr:col>13</xdr:col>
      <xdr:colOff>238125</xdr:colOff>
      <xdr:row>2</xdr:row>
      <xdr:rowOff>347092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EC6513D-F789-417C-97D4-58F72C4D9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0950" y="219075"/>
          <a:ext cx="1933575" cy="509017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19</xdr:row>
      <xdr:rowOff>0</xdr:rowOff>
    </xdr:from>
    <xdr:to>
      <xdr:col>5</xdr:col>
      <xdr:colOff>1362074</xdr:colOff>
      <xdr:row>32</xdr:row>
      <xdr:rowOff>9525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32838B3-4F59-47CD-BE06-4ABABC6A70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1362075</xdr:colOff>
      <xdr:row>18</xdr:row>
      <xdr:rowOff>28575</xdr:rowOff>
    </xdr:from>
    <xdr:to>
      <xdr:col>13</xdr:col>
      <xdr:colOff>762000</xdr:colOff>
      <xdr:row>31</xdr:row>
      <xdr:rowOff>268916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3ECBBE35-979B-4DA5-B0B8-8B164CC2F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</xdr:colOff>
      <xdr:row>4</xdr:row>
      <xdr:rowOff>19049</xdr:rowOff>
    </xdr:from>
    <xdr:to>
      <xdr:col>14</xdr:col>
      <xdr:colOff>0</xdr:colOff>
      <xdr:row>11</xdr:row>
      <xdr:rowOff>19049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77740EAC-FAE3-412D-A332-04AFF4A8F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Otto Figel" id="{9C05BA37-277D-4A04-973D-4D6D9F124A97}" userId="S::otto.figel@prontoweb.de::066bf1e8-c304-420e-97cf-bb03b30eb7fe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5-07-28T14:23:25.02" personId="{9C05BA37-277D-4A04-973D-4D6D9F124A97}" id="{6695C72E-8ED6-4FFA-BE6C-DF1EB9F4B1B6}">
    <text>Entfall der
- manuellen Zeitaufschreibung
- Einsammeln der Belege
- Auswertung der manuellen Belege für die
  Datenbereitstellung zur Lohnabrechnung
- Entfallende manuelle Fehleranalyse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6C15-E3B9-4A21-A2D0-C7EBE9774554}">
  <dimension ref="A1:F27"/>
  <sheetViews>
    <sheetView workbookViewId="0">
      <selection activeCell="D7" sqref="D7"/>
    </sheetView>
  </sheetViews>
  <sheetFormatPr baseColWidth="10" defaultRowHeight="15" x14ac:dyDescent="0.25"/>
  <cols>
    <col min="1" max="1" width="13.85546875" customWidth="1"/>
    <col min="2" max="2" width="4.5703125" customWidth="1"/>
    <col min="3" max="3" width="32.42578125" customWidth="1"/>
    <col min="5" max="5" width="9.42578125" customWidth="1"/>
    <col min="6" max="6" width="10.5703125" style="1" customWidth="1"/>
  </cols>
  <sheetData>
    <row r="1" spans="1:6" ht="24" thickBot="1" x14ac:dyDescent="0.3">
      <c r="A1" s="155" t="s">
        <v>50</v>
      </c>
      <c r="B1" s="156"/>
      <c r="C1" s="156"/>
      <c r="D1" s="156"/>
      <c r="E1" s="156"/>
      <c r="F1" s="157"/>
    </row>
    <row r="2" spans="1:6" ht="5.25" customHeight="1" thickBot="1" x14ac:dyDescent="0.3"/>
    <row r="3" spans="1:6" s="2" customFormat="1" x14ac:dyDescent="0.25">
      <c r="A3" s="89" t="s">
        <v>51</v>
      </c>
      <c r="B3" s="149"/>
      <c r="C3" s="158" t="s">
        <v>52</v>
      </c>
      <c r="D3" s="160" t="s">
        <v>53</v>
      </c>
      <c r="E3" s="90" t="s">
        <v>54</v>
      </c>
      <c r="F3" s="91" t="s">
        <v>54</v>
      </c>
    </row>
    <row r="4" spans="1:6" s="2" customFormat="1" ht="15.75" thickBot="1" x14ac:dyDescent="0.3">
      <c r="A4" s="92" t="s">
        <v>55</v>
      </c>
      <c r="B4" s="150"/>
      <c r="C4" s="159"/>
      <c r="D4" s="161"/>
      <c r="E4" s="93" t="s">
        <v>56</v>
      </c>
      <c r="F4" s="94" t="s">
        <v>57</v>
      </c>
    </row>
    <row r="5" spans="1:6" s="2" customFormat="1" ht="6.75" customHeight="1" thickBot="1" x14ac:dyDescent="0.3">
      <c r="A5" s="177"/>
      <c r="B5" s="177"/>
      <c r="C5" s="178"/>
      <c r="D5" s="179"/>
      <c r="E5" s="177"/>
      <c r="F5" s="180"/>
    </row>
    <row r="6" spans="1:6" s="2" customFormat="1" ht="15.75" thickBot="1" x14ac:dyDescent="0.3">
      <c r="A6" s="181" t="s">
        <v>82</v>
      </c>
      <c r="B6" s="182"/>
      <c r="C6" s="183"/>
      <c r="D6" s="185">
        <f>+Amortisation!D8</f>
        <v>50</v>
      </c>
      <c r="E6" s="182"/>
      <c r="F6" s="184"/>
    </row>
    <row r="7" spans="1:6" ht="5.25" customHeight="1" thickBot="1" x14ac:dyDescent="0.3">
      <c r="C7" s="2"/>
      <c r="D7" s="2"/>
      <c r="E7" s="2"/>
      <c r="F7" s="109"/>
    </row>
    <row r="8" spans="1:6" x14ac:dyDescent="0.25">
      <c r="A8" s="162" t="s">
        <v>62</v>
      </c>
      <c r="B8" s="152">
        <v>1</v>
      </c>
      <c r="C8" s="97" t="s">
        <v>65</v>
      </c>
      <c r="D8" s="98">
        <v>10</v>
      </c>
      <c r="E8" s="99">
        <v>5</v>
      </c>
      <c r="F8" s="100">
        <f t="shared" ref="F8:F19" si="0">ROUND(D8*E8/60,2)</f>
        <v>0.83</v>
      </c>
    </row>
    <row r="9" spans="1:6" x14ac:dyDescent="0.25">
      <c r="A9" s="163"/>
      <c r="B9" s="153">
        <v>2</v>
      </c>
      <c r="C9" s="110" t="s">
        <v>66</v>
      </c>
      <c r="D9" s="111">
        <v>5</v>
      </c>
      <c r="E9" s="112">
        <v>5</v>
      </c>
      <c r="F9" s="113">
        <f t="shared" si="0"/>
        <v>0.42</v>
      </c>
    </row>
    <row r="10" spans="1:6" x14ac:dyDescent="0.25">
      <c r="A10" s="163"/>
      <c r="B10" s="153">
        <v>3</v>
      </c>
      <c r="C10" s="110" t="s">
        <v>67</v>
      </c>
      <c r="D10" s="111">
        <f>+D$6</f>
        <v>50</v>
      </c>
      <c r="E10" s="112">
        <v>3</v>
      </c>
      <c r="F10" s="113">
        <f t="shared" si="0"/>
        <v>2.5</v>
      </c>
    </row>
    <row r="11" spans="1:6" x14ac:dyDescent="0.25">
      <c r="A11" s="163"/>
      <c r="B11" s="153">
        <v>3</v>
      </c>
      <c r="C11" s="110" t="s">
        <v>68</v>
      </c>
      <c r="D11" s="111">
        <f>+D$6</f>
        <v>50</v>
      </c>
      <c r="E11" s="112">
        <v>0</v>
      </c>
      <c r="F11" s="113">
        <f t="shared" si="0"/>
        <v>0</v>
      </c>
    </row>
    <row r="12" spans="1:6" x14ac:dyDescent="0.25">
      <c r="A12" s="163"/>
      <c r="B12" s="153">
        <v>4</v>
      </c>
      <c r="C12" s="110" t="s">
        <v>70</v>
      </c>
      <c r="D12" s="111">
        <v>5</v>
      </c>
      <c r="E12" s="112">
        <v>5</v>
      </c>
      <c r="F12" s="113">
        <f t="shared" si="0"/>
        <v>0.42</v>
      </c>
    </row>
    <row r="13" spans="1:6" x14ac:dyDescent="0.25">
      <c r="A13" s="163"/>
      <c r="B13" s="153">
        <v>5</v>
      </c>
      <c r="C13" s="110" t="s">
        <v>71</v>
      </c>
      <c r="D13" s="111">
        <v>10</v>
      </c>
      <c r="E13" s="112">
        <v>2</v>
      </c>
      <c r="F13" s="113">
        <f t="shared" si="0"/>
        <v>0.33</v>
      </c>
    </row>
    <row r="14" spans="1:6" x14ac:dyDescent="0.25">
      <c r="A14" s="163"/>
      <c r="B14" s="153">
        <v>6</v>
      </c>
      <c r="C14" s="110" t="s">
        <v>72</v>
      </c>
      <c r="D14" s="111">
        <f t="shared" ref="D14:D19" si="1">+D$6</f>
        <v>50</v>
      </c>
      <c r="E14" s="112">
        <v>1</v>
      </c>
      <c r="F14" s="113">
        <f t="shared" si="0"/>
        <v>0.83</v>
      </c>
    </row>
    <row r="15" spans="1:6" x14ac:dyDescent="0.25">
      <c r="A15" s="163"/>
      <c r="B15" s="153">
        <v>7</v>
      </c>
      <c r="C15" s="110" t="s">
        <v>63</v>
      </c>
      <c r="D15" s="111">
        <f t="shared" si="1"/>
        <v>50</v>
      </c>
      <c r="E15" s="112">
        <v>5</v>
      </c>
      <c r="F15" s="113">
        <f t="shared" si="0"/>
        <v>4.17</v>
      </c>
    </row>
    <row r="16" spans="1:6" x14ac:dyDescent="0.25">
      <c r="A16" s="163"/>
      <c r="B16" s="153">
        <v>7</v>
      </c>
      <c r="C16" s="110" t="s">
        <v>64</v>
      </c>
      <c r="D16" s="111">
        <f t="shared" si="1"/>
        <v>50</v>
      </c>
      <c r="E16" s="112">
        <v>0</v>
      </c>
      <c r="F16" s="113">
        <f t="shared" si="0"/>
        <v>0</v>
      </c>
    </row>
    <row r="17" spans="1:6" x14ac:dyDescent="0.25">
      <c r="A17" s="163"/>
      <c r="B17" s="153">
        <v>7</v>
      </c>
      <c r="C17" s="110" t="s">
        <v>73</v>
      </c>
      <c r="D17" s="111">
        <f t="shared" si="1"/>
        <v>50</v>
      </c>
      <c r="E17" s="112">
        <v>2</v>
      </c>
      <c r="F17" s="113">
        <f t="shared" si="0"/>
        <v>1.67</v>
      </c>
    </row>
    <row r="18" spans="1:6" x14ac:dyDescent="0.25">
      <c r="A18" s="163"/>
      <c r="B18" s="153">
        <v>7</v>
      </c>
      <c r="C18" s="110" t="s">
        <v>74</v>
      </c>
      <c r="D18" s="111">
        <f t="shared" si="1"/>
        <v>50</v>
      </c>
      <c r="E18" s="112">
        <v>2</v>
      </c>
      <c r="F18" s="113">
        <f t="shared" si="0"/>
        <v>1.67</v>
      </c>
    </row>
    <row r="19" spans="1:6" ht="15.75" thickBot="1" x14ac:dyDescent="0.3">
      <c r="A19" s="163"/>
      <c r="B19" s="154">
        <v>7</v>
      </c>
      <c r="C19" s="101" t="s">
        <v>69</v>
      </c>
      <c r="D19" s="102">
        <f t="shared" si="1"/>
        <v>50</v>
      </c>
      <c r="E19" s="103">
        <v>2</v>
      </c>
      <c r="F19" s="104">
        <f t="shared" si="0"/>
        <v>1.67</v>
      </c>
    </row>
    <row r="20" spans="1:6" ht="16.5" thickTop="1" thickBot="1" x14ac:dyDescent="0.3">
      <c r="A20" s="164"/>
      <c r="B20" s="151"/>
      <c r="C20" s="105" t="s">
        <v>61</v>
      </c>
      <c r="D20" s="106"/>
      <c r="E20" s="107"/>
      <c r="F20" s="108">
        <f>ROUND(SUM(F8:F19),2)</f>
        <v>14.51</v>
      </c>
    </row>
    <row r="21" spans="1:6" ht="15.75" thickBot="1" x14ac:dyDescent="0.3">
      <c r="E21" s="95"/>
      <c r="F21" s="96"/>
    </row>
    <row r="22" spans="1:6" ht="13.5" customHeight="1" x14ac:dyDescent="0.25">
      <c r="A22" s="162" t="s">
        <v>58</v>
      </c>
      <c r="B22" s="152">
        <v>8</v>
      </c>
      <c r="C22" s="97" t="s">
        <v>59</v>
      </c>
      <c r="D22" s="98">
        <f>+D$6</f>
        <v>50</v>
      </c>
      <c r="E22" s="99">
        <v>15</v>
      </c>
      <c r="F22" s="100">
        <f>ROUND(D22*E22/60,2)</f>
        <v>12.5</v>
      </c>
    </row>
    <row r="23" spans="1:6" ht="13.5" customHeight="1" thickBot="1" x14ac:dyDescent="0.3">
      <c r="A23" s="163"/>
      <c r="B23" s="154">
        <v>8</v>
      </c>
      <c r="C23" s="101" t="s">
        <v>60</v>
      </c>
      <c r="D23" s="102">
        <f>+D22/10</f>
        <v>5</v>
      </c>
      <c r="E23" s="103">
        <v>30</v>
      </c>
      <c r="F23" s="104">
        <f>ROUND(D23*E23/60,2)</f>
        <v>2.5</v>
      </c>
    </row>
    <row r="24" spans="1:6" ht="16.5" thickTop="1" thickBot="1" x14ac:dyDescent="0.3">
      <c r="A24" s="164"/>
      <c r="B24" s="151"/>
      <c r="C24" s="105" t="s">
        <v>61</v>
      </c>
      <c r="D24" s="106"/>
      <c r="E24" s="107"/>
      <c r="F24" s="108">
        <f>SUM(F22:F23)</f>
        <v>15</v>
      </c>
    </row>
    <row r="25" spans="1:6" ht="15.75" thickBot="1" x14ac:dyDescent="0.3">
      <c r="A25" s="114" t="s">
        <v>61</v>
      </c>
      <c r="B25" s="116"/>
      <c r="C25" s="115"/>
      <c r="D25" s="116"/>
      <c r="E25" s="116"/>
      <c r="F25" s="117">
        <f>+F24+F20</f>
        <v>29.509999999999998</v>
      </c>
    </row>
    <row r="26" spans="1:6" ht="15.75" thickBot="1" x14ac:dyDescent="0.3"/>
    <row r="27" spans="1:6" ht="15.75" thickBot="1" x14ac:dyDescent="0.3">
      <c r="A27" s="118" t="s">
        <v>75</v>
      </c>
      <c r="B27" s="116"/>
      <c r="C27" s="119"/>
      <c r="D27" s="118"/>
      <c r="E27" s="120">
        <v>30</v>
      </c>
      <c r="F27" s="121">
        <f>+F25*E27</f>
        <v>885.3</v>
      </c>
    </row>
  </sheetData>
  <sortState xmlns:xlrd2="http://schemas.microsoft.com/office/spreadsheetml/2017/richdata2" ref="B8:F18">
    <sortCondition ref="B8:B18"/>
  </sortState>
  <mergeCells count="5">
    <mergeCell ref="A1:F1"/>
    <mergeCell ref="C3:C4"/>
    <mergeCell ref="D3:D4"/>
    <mergeCell ref="A22:A24"/>
    <mergeCell ref="A8:A2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2FB7-2E06-4D5F-8A3C-0D6C8095FFAB}">
  <sheetPr>
    <pageSetUpPr fitToPage="1"/>
  </sheetPr>
  <dimension ref="A3:N62"/>
  <sheetViews>
    <sheetView tabSelected="1" workbookViewId="0">
      <selection activeCell="D6" sqref="D6"/>
    </sheetView>
  </sheetViews>
  <sheetFormatPr baseColWidth="10" defaultColWidth="11.42578125" defaultRowHeight="15" x14ac:dyDescent="0.25"/>
  <cols>
    <col min="1" max="1" width="1.85546875" customWidth="1"/>
    <col min="2" max="2" width="47.42578125" customWidth="1"/>
    <col min="3" max="3" width="11.7109375" customWidth="1"/>
    <col min="5" max="5" width="8.85546875" customWidth="1"/>
    <col min="6" max="6" width="27.5703125" customWidth="1"/>
    <col min="7" max="7" width="11.5703125" bestFit="1" customWidth="1"/>
    <col min="8" max="8" width="13.28515625" customWidth="1"/>
    <col min="9" max="9" width="9.42578125" customWidth="1"/>
    <col min="10" max="14" width="11.7109375" bestFit="1" customWidth="1"/>
    <col min="15" max="15" width="2.140625" customWidth="1"/>
  </cols>
  <sheetData>
    <row r="3" spans="1:14" ht="33" customHeight="1" x14ac:dyDescent="0.25"/>
    <row r="4" spans="1:14" ht="15.75" thickBot="1" x14ac:dyDescent="0.3"/>
    <row r="5" spans="1:14" ht="30.75" customHeight="1" thickBot="1" x14ac:dyDescent="0.3">
      <c r="B5" s="171" t="s">
        <v>0</v>
      </c>
      <c r="C5" s="172"/>
      <c r="D5" s="173"/>
      <c r="E5" s="171" t="s">
        <v>1</v>
      </c>
      <c r="F5" s="172"/>
      <c r="G5" s="172"/>
      <c r="H5" s="172"/>
      <c r="I5" s="173"/>
    </row>
    <row r="6" spans="1:14" ht="49.5" customHeight="1" x14ac:dyDescent="0.25">
      <c r="B6" s="6" t="s">
        <v>2</v>
      </c>
      <c r="C6" s="21" t="s">
        <v>3</v>
      </c>
      <c r="D6" s="23">
        <v>5</v>
      </c>
      <c r="E6" s="174" t="s">
        <v>4</v>
      </c>
      <c r="F6" s="175"/>
      <c r="G6" s="176"/>
      <c r="H6" s="135" t="s">
        <v>5</v>
      </c>
      <c r="I6" s="23">
        <v>10</v>
      </c>
    </row>
    <row r="7" spans="1:14" ht="32.25" customHeight="1" x14ac:dyDescent="0.25">
      <c r="B7" s="16" t="s">
        <v>6</v>
      </c>
      <c r="C7" s="22" t="s">
        <v>7</v>
      </c>
      <c r="D7" s="54">
        <v>600</v>
      </c>
      <c r="E7" s="165" t="s">
        <v>8</v>
      </c>
      <c r="F7" s="166"/>
      <c r="G7" s="167"/>
      <c r="H7" s="136" t="s">
        <v>7</v>
      </c>
      <c r="I7" s="54">
        <v>30</v>
      </c>
    </row>
    <row r="8" spans="1:14" ht="32.25" customHeight="1" x14ac:dyDescent="0.25">
      <c r="B8" s="16" t="s">
        <v>9</v>
      </c>
      <c r="C8" s="22" t="s">
        <v>10</v>
      </c>
      <c r="D8" s="24">
        <v>50</v>
      </c>
      <c r="E8" s="165" t="s">
        <v>11</v>
      </c>
      <c r="F8" s="166"/>
      <c r="G8" s="167"/>
      <c r="H8" s="136" t="s">
        <v>12</v>
      </c>
      <c r="I8" s="24">
        <v>1500</v>
      </c>
    </row>
    <row r="9" spans="1:14" ht="45" customHeight="1" x14ac:dyDescent="0.25">
      <c r="B9" s="16" t="s">
        <v>13</v>
      </c>
      <c r="C9" s="22" t="s">
        <v>12</v>
      </c>
      <c r="D9" s="54">
        <v>6.5</v>
      </c>
      <c r="E9" s="165" t="s">
        <v>14</v>
      </c>
      <c r="F9" s="166"/>
      <c r="G9" s="167"/>
      <c r="H9" s="136" t="s">
        <v>12</v>
      </c>
      <c r="I9" s="24">
        <v>1000</v>
      </c>
    </row>
    <row r="10" spans="1:14" ht="45" customHeight="1" x14ac:dyDescent="0.25">
      <c r="B10" s="137" t="s">
        <v>77</v>
      </c>
      <c r="C10" s="128" t="s">
        <v>76</v>
      </c>
      <c r="D10" s="129">
        <f>+'Aufwand Onboarding'!F25</f>
        <v>29.509999999999998</v>
      </c>
      <c r="E10" s="130"/>
      <c r="F10" s="131"/>
      <c r="G10" s="132"/>
      <c r="H10" s="133"/>
      <c r="I10" s="134"/>
    </row>
    <row r="11" spans="1:14" ht="49.5" customHeight="1" thickBot="1" x14ac:dyDescent="0.3">
      <c r="B11" s="55" t="s">
        <v>15</v>
      </c>
      <c r="C11" s="33" t="s">
        <v>16</v>
      </c>
      <c r="D11" s="25">
        <v>1</v>
      </c>
      <c r="E11" s="85"/>
      <c r="F11" s="86"/>
      <c r="G11" s="87"/>
      <c r="H11" s="88"/>
      <c r="I11" s="26"/>
    </row>
    <row r="12" spans="1:14" ht="5.25" customHeight="1" thickBot="1" x14ac:dyDescent="0.3">
      <c r="B12" s="78"/>
      <c r="C12" s="79"/>
      <c r="D12" s="80"/>
      <c r="E12" s="81"/>
      <c r="F12" s="82"/>
      <c r="G12" s="82"/>
      <c r="H12" s="82"/>
      <c r="I12" s="82"/>
      <c r="J12" s="82"/>
      <c r="K12" s="83"/>
      <c r="L12" s="81"/>
    </row>
    <row r="13" spans="1:14" s="5" customFormat="1" ht="24" customHeight="1" thickBot="1" x14ac:dyDescent="0.3">
      <c r="A13" s="35"/>
      <c r="B13" s="57" t="s">
        <v>17</v>
      </c>
      <c r="C13" s="58"/>
      <c r="D13" s="58"/>
      <c r="E13" s="58"/>
      <c r="F13" s="58"/>
      <c r="G13" s="58"/>
      <c r="H13" s="58"/>
      <c r="I13" s="139"/>
      <c r="J13" s="168">
        <f>+I42/I49</f>
        <v>0.1105392857142857</v>
      </c>
      <c r="K13" s="169"/>
      <c r="L13" s="169"/>
      <c r="M13" s="169"/>
      <c r="N13" s="170"/>
    </row>
    <row r="14" spans="1:14" ht="3.75" customHeight="1" thickBot="1" x14ac:dyDescent="0.3">
      <c r="I14" s="4"/>
      <c r="J14" s="4"/>
      <c r="K14" s="4"/>
      <c r="L14" s="4"/>
      <c r="M14" s="4"/>
      <c r="N14" s="4"/>
    </row>
    <row r="15" spans="1:14" ht="30" customHeight="1" thickBot="1" x14ac:dyDescent="0.3">
      <c r="I15" s="138">
        <v>2025</v>
      </c>
      <c r="J15" s="43">
        <v>2026</v>
      </c>
      <c r="K15" s="43">
        <v>2027</v>
      </c>
      <c r="L15" s="43">
        <v>2028</v>
      </c>
      <c r="M15" s="43">
        <v>2029</v>
      </c>
      <c r="N15" s="44">
        <v>2030</v>
      </c>
    </row>
    <row r="16" spans="1:14" s="5" customFormat="1" ht="32.25" customHeight="1" x14ac:dyDescent="0.25">
      <c r="B16" s="27" t="s">
        <v>18</v>
      </c>
      <c r="C16" s="28"/>
      <c r="D16" s="28"/>
      <c r="E16" s="28"/>
      <c r="F16" s="28"/>
      <c r="G16" s="28"/>
      <c r="H16" s="29"/>
      <c r="I16" s="125">
        <f t="shared" ref="I16:N16" si="0">+I49-I42</f>
        <v>74714.7</v>
      </c>
      <c r="J16" s="126">
        <f t="shared" si="0"/>
        <v>80100</v>
      </c>
      <c r="K16" s="126">
        <f t="shared" si="0"/>
        <v>80100</v>
      </c>
      <c r="L16" s="126">
        <f t="shared" si="0"/>
        <v>80100</v>
      </c>
      <c r="M16" s="126">
        <f t="shared" si="0"/>
        <v>80100</v>
      </c>
      <c r="N16" s="127">
        <f t="shared" si="0"/>
        <v>80100</v>
      </c>
    </row>
    <row r="17" spans="1:14" s="5" customFormat="1" ht="32.25" customHeight="1" thickBot="1" x14ac:dyDescent="0.3">
      <c r="A17" s="84"/>
      <c r="B17" s="30" t="s">
        <v>19</v>
      </c>
      <c r="C17" s="30"/>
      <c r="D17" s="30"/>
      <c r="E17" s="30"/>
      <c r="F17" s="30"/>
      <c r="G17" s="30"/>
      <c r="H17" s="31"/>
      <c r="I17" s="122">
        <f>+I16</f>
        <v>74714.7</v>
      </c>
      <c r="J17" s="123">
        <f>+I17+J16</f>
        <v>154814.70000000001</v>
      </c>
      <c r="K17" s="123">
        <f t="shared" ref="K17:N17" si="1">+J17+K16</f>
        <v>234914.7</v>
      </c>
      <c r="L17" s="123">
        <f t="shared" si="1"/>
        <v>315014.7</v>
      </c>
      <c r="M17" s="123">
        <f t="shared" si="1"/>
        <v>395114.7</v>
      </c>
      <c r="N17" s="124">
        <f t="shared" si="1"/>
        <v>475214.7</v>
      </c>
    </row>
    <row r="18" spans="1:14" ht="5.25" customHeight="1" x14ac:dyDescent="0.25"/>
    <row r="19" spans="1:14" ht="3.75" customHeight="1" x14ac:dyDescent="0.25">
      <c r="C19" s="2"/>
      <c r="D19" s="2"/>
      <c r="E19" s="2"/>
      <c r="F19" s="2"/>
      <c r="G19" s="2"/>
      <c r="H19" s="2"/>
      <c r="I19" s="3"/>
      <c r="J19" s="3"/>
      <c r="K19" s="3"/>
      <c r="L19" s="3"/>
      <c r="M19" s="3"/>
      <c r="N19" s="3"/>
    </row>
    <row r="20" spans="1:14" ht="21.75" customHeight="1" x14ac:dyDescent="0.25">
      <c r="C20" s="2"/>
      <c r="D20" s="2"/>
      <c r="E20" s="2"/>
      <c r="F20" s="2"/>
      <c r="G20" s="2"/>
      <c r="H20" s="2"/>
      <c r="I20" s="3"/>
      <c r="J20" s="3"/>
      <c r="K20" s="3"/>
      <c r="L20" s="3"/>
      <c r="M20" s="3"/>
      <c r="N20" s="3"/>
    </row>
    <row r="21" spans="1:14" ht="21.75" customHeight="1" x14ac:dyDescent="0.25">
      <c r="C21" s="2"/>
      <c r="D21" s="2"/>
      <c r="E21" s="2"/>
      <c r="F21" s="2"/>
      <c r="G21" s="2"/>
      <c r="H21" s="2"/>
      <c r="I21" s="3"/>
      <c r="J21" s="3"/>
      <c r="K21" s="3"/>
      <c r="L21" s="3"/>
      <c r="M21" s="3"/>
      <c r="N21" s="3"/>
    </row>
    <row r="22" spans="1:14" ht="21.75" customHeight="1" x14ac:dyDescent="0.25">
      <c r="C22" s="2"/>
      <c r="D22" s="2"/>
      <c r="E22" s="2"/>
      <c r="F22" s="2"/>
      <c r="G22" s="2"/>
      <c r="H22" s="2"/>
      <c r="I22" s="3"/>
      <c r="J22" s="3"/>
      <c r="K22" s="3"/>
      <c r="L22" s="3"/>
      <c r="M22" s="3"/>
      <c r="N22" s="3"/>
    </row>
    <row r="23" spans="1:14" ht="21.75" customHeight="1" x14ac:dyDescent="0.25">
      <c r="C23" s="2"/>
      <c r="D23" s="2"/>
      <c r="E23" s="2"/>
      <c r="F23" s="2"/>
      <c r="G23" s="2"/>
      <c r="H23" s="2"/>
      <c r="I23" s="3"/>
      <c r="J23" s="3"/>
      <c r="K23" s="3"/>
      <c r="L23" s="3"/>
      <c r="M23" s="3"/>
      <c r="N23" s="3"/>
    </row>
    <row r="24" spans="1:14" ht="21.75" customHeight="1" x14ac:dyDescent="0.25">
      <c r="C24" s="2"/>
      <c r="D24" s="2"/>
      <c r="E24" s="2"/>
      <c r="F24" s="2"/>
      <c r="G24" s="2"/>
      <c r="H24" s="2"/>
      <c r="I24" s="3"/>
      <c r="J24" s="3"/>
      <c r="K24" s="3"/>
      <c r="L24" s="3"/>
      <c r="M24" s="3"/>
      <c r="N24" s="3"/>
    </row>
    <row r="25" spans="1:14" ht="21.75" customHeight="1" x14ac:dyDescent="0.25">
      <c r="C25" s="2"/>
      <c r="D25" s="2"/>
      <c r="E25" s="2"/>
      <c r="F25" s="2"/>
      <c r="G25" s="2"/>
      <c r="H25" s="2"/>
      <c r="I25" s="3"/>
      <c r="J25" s="3"/>
      <c r="K25" s="3"/>
      <c r="L25" s="3"/>
      <c r="M25" s="3"/>
      <c r="N25" s="3"/>
    </row>
    <row r="26" spans="1:14" ht="21.75" customHeight="1" x14ac:dyDescent="0.25">
      <c r="C26" s="2"/>
      <c r="D26" s="2"/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ht="21.75" customHeight="1" x14ac:dyDescent="0.25">
      <c r="C27" s="2"/>
      <c r="D27" s="2"/>
      <c r="E27" s="2"/>
      <c r="F27" s="2"/>
      <c r="G27" s="2"/>
      <c r="H27" s="2"/>
      <c r="I27" s="3"/>
      <c r="J27" s="3"/>
      <c r="K27" s="3"/>
      <c r="L27" s="3"/>
      <c r="M27" s="3"/>
      <c r="N27" s="3"/>
    </row>
    <row r="28" spans="1:14" ht="21.75" customHeight="1" x14ac:dyDescent="0.25">
      <c r="C28" s="2"/>
      <c r="D28" s="2"/>
      <c r="E28" s="2"/>
      <c r="F28" s="2"/>
      <c r="G28" s="2"/>
      <c r="H28" s="2"/>
      <c r="I28" s="3"/>
      <c r="J28" s="3"/>
      <c r="K28" s="3"/>
      <c r="L28" s="3"/>
      <c r="M28" s="3"/>
      <c r="N28" s="3"/>
    </row>
    <row r="29" spans="1:14" ht="21.75" customHeight="1" x14ac:dyDescent="0.25">
      <c r="C29" s="2"/>
      <c r="D29" s="2"/>
      <c r="E29" s="2"/>
      <c r="F29" s="2"/>
      <c r="G29" s="2"/>
      <c r="H29" s="2"/>
      <c r="I29" s="3"/>
      <c r="J29" s="3"/>
      <c r="K29" s="3"/>
      <c r="L29" s="3"/>
      <c r="M29" s="3"/>
      <c r="N29" s="3"/>
    </row>
    <row r="30" spans="1:14" ht="21.75" customHeight="1" x14ac:dyDescent="0.25">
      <c r="C30" s="2"/>
      <c r="D30" s="2"/>
      <c r="E30" s="2"/>
      <c r="F30" s="2"/>
      <c r="G30" s="2"/>
      <c r="H30" s="2"/>
      <c r="I30" s="3"/>
      <c r="J30" s="3"/>
      <c r="K30" s="3"/>
      <c r="L30" s="3"/>
      <c r="M30" s="3"/>
      <c r="N30" s="3"/>
    </row>
    <row r="31" spans="1:14" ht="21.75" customHeight="1" x14ac:dyDescent="0.25">
      <c r="C31" s="2"/>
      <c r="D31" s="2"/>
      <c r="E31" s="2"/>
      <c r="F31" s="2"/>
      <c r="G31" s="2"/>
      <c r="H31" s="2"/>
      <c r="I31" s="3"/>
      <c r="J31" s="3"/>
      <c r="K31" s="3"/>
      <c r="L31" s="3"/>
      <c r="M31" s="3"/>
      <c r="N31" s="3"/>
    </row>
    <row r="32" spans="1:14" ht="21.75" customHeight="1" x14ac:dyDescent="0.25">
      <c r="C32" s="2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</row>
    <row r="33" spans="1:14" ht="21.75" customHeight="1" x14ac:dyDescent="0.25">
      <c r="C33" s="2"/>
      <c r="D33" s="2"/>
      <c r="E33" s="2"/>
      <c r="F33" s="2"/>
      <c r="G33" s="2"/>
      <c r="H33" s="2"/>
      <c r="I33" s="3"/>
      <c r="J33" s="3"/>
      <c r="K33" s="3"/>
      <c r="L33" s="3"/>
      <c r="M33" s="3"/>
      <c r="N33" s="3"/>
    </row>
    <row r="34" spans="1:14" ht="21.75" customHeight="1" x14ac:dyDescent="0.25">
      <c r="C34" s="2"/>
      <c r="D34" s="2"/>
      <c r="E34" s="2"/>
      <c r="F34" s="2"/>
      <c r="G34" s="2"/>
      <c r="H34" s="2"/>
      <c r="I34" s="3"/>
      <c r="J34" s="3"/>
      <c r="K34" s="3"/>
      <c r="L34" s="3"/>
      <c r="M34" s="3"/>
      <c r="N34" s="3"/>
    </row>
    <row r="35" spans="1:14" ht="21.75" customHeight="1" thickBot="1" x14ac:dyDescent="0.3">
      <c r="C35" s="2"/>
      <c r="D35" s="2"/>
      <c r="E35" s="2"/>
      <c r="F35" s="2"/>
      <c r="G35" s="2"/>
      <c r="H35" s="2"/>
      <c r="I35" s="3"/>
      <c r="J35" s="3"/>
      <c r="K35" s="3"/>
      <c r="L35" s="3"/>
      <c r="M35" s="3"/>
      <c r="N35" s="3"/>
    </row>
    <row r="36" spans="1:14" s="5" customFormat="1" ht="25.5" customHeight="1" thickBot="1" x14ac:dyDescent="0.3">
      <c r="A36" s="41" t="s">
        <v>0</v>
      </c>
      <c r="B36" s="42"/>
      <c r="C36" s="43" t="s">
        <v>10</v>
      </c>
      <c r="D36" s="43" t="s">
        <v>20</v>
      </c>
      <c r="E36" s="43" t="s">
        <v>21</v>
      </c>
      <c r="F36" s="43" t="s">
        <v>22</v>
      </c>
      <c r="G36" s="43" t="s">
        <v>23</v>
      </c>
      <c r="H36" s="44" t="s">
        <v>20</v>
      </c>
      <c r="I36" s="45">
        <v>2025</v>
      </c>
      <c r="J36" s="43">
        <v>2026</v>
      </c>
      <c r="K36" s="43">
        <v>2027</v>
      </c>
      <c r="L36" s="43">
        <v>2028</v>
      </c>
      <c r="M36" s="43">
        <v>2029</v>
      </c>
      <c r="N36" s="44">
        <v>2030</v>
      </c>
    </row>
    <row r="37" spans="1:14" s="5" customFormat="1" ht="30.75" customHeight="1" x14ac:dyDescent="0.25">
      <c r="B37" s="15" t="s">
        <v>24</v>
      </c>
      <c r="C37" s="19">
        <f>+D6</f>
        <v>5</v>
      </c>
      <c r="D37" s="17" t="s">
        <v>25</v>
      </c>
      <c r="E37" s="59">
        <f>+D7</f>
        <v>600</v>
      </c>
      <c r="F37" s="17" t="s">
        <v>26</v>
      </c>
      <c r="G37" s="59">
        <f>+C37*E37</f>
        <v>3000</v>
      </c>
      <c r="H37" s="18" t="s">
        <v>27</v>
      </c>
      <c r="I37" s="65">
        <f>+G37</f>
        <v>3000</v>
      </c>
      <c r="J37" s="59">
        <v>0</v>
      </c>
      <c r="K37" s="59">
        <v>0</v>
      </c>
      <c r="L37" s="59">
        <v>0</v>
      </c>
      <c r="M37" s="59">
        <v>0</v>
      </c>
      <c r="N37" s="66">
        <v>0</v>
      </c>
    </row>
    <row r="38" spans="1:14" s="5" customFormat="1" ht="30.75" customHeight="1" x14ac:dyDescent="0.25">
      <c r="B38" s="8" t="s">
        <v>28</v>
      </c>
      <c r="C38" s="32">
        <f>+D10</f>
        <v>29.509999999999998</v>
      </c>
      <c r="D38" s="9" t="s">
        <v>76</v>
      </c>
      <c r="E38" s="60">
        <f>+I7</f>
        <v>30</v>
      </c>
      <c r="F38" s="9" t="s">
        <v>26</v>
      </c>
      <c r="G38" s="60">
        <f>+C38*E38</f>
        <v>885.3</v>
      </c>
      <c r="H38" s="10" t="s">
        <v>27</v>
      </c>
      <c r="I38" s="67">
        <f>+G38</f>
        <v>885.3</v>
      </c>
      <c r="J38" s="60">
        <v>0</v>
      </c>
      <c r="K38" s="60">
        <v>0</v>
      </c>
      <c r="L38" s="60">
        <v>0</v>
      </c>
      <c r="M38" s="60">
        <v>0</v>
      </c>
      <c r="N38" s="68">
        <v>0</v>
      </c>
    </row>
    <row r="39" spans="1:14" s="5" customFormat="1" ht="45.75" customHeight="1" x14ac:dyDescent="0.25">
      <c r="B39" s="53" t="s">
        <v>15</v>
      </c>
      <c r="C39" s="32">
        <f>+D11</f>
        <v>1</v>
      </c>
      <c r="D39" s="34" t="s">
        <v>16</v>
      </c>
      <c r="E39" s="60">
        <v>1500</v>
      </c>
      <c r="F39" s="9" t="s">
        <v>26</v>
      </c>
      <c r="G39" s="60">
        <f>+C39*E39</f>
        <v>1500</v>
      </c>
      <c r="H39" s="10" t="s">
        <v>27</v>
      </c>
      <c r="I39" s="67">
        <f>+G39</f>
        <v>1500</v>
      </c>
      <c r="J39" s="60">
        <v>0</v>
      </c>
      <c r="K39" s="60">
        <v>0</v>
      </c>
      <c r="L39" s="60">
        <v>0</v>
      </c>
      <c r="M39" s="60">
        <v>0</v>
      </c>
      <c r="N39" s="68">
        <v>0</v>
      </c>
    </row>
    <row r="40" spans="1:14" s="5" customFormat="1" ht="30.75" customHeight="1" thickBot="1" x14ac:dyDescent="0.3">
      <c r="B40" s="11" t="s">
        <v>29</v>
      </c>
      <c r="C40" s="20">
        <f>+D8</f>
        <v>50</v>
      </c>
      <c r="D40" s="12" t="s">
        <v>9</v>
      </c>
      <c r="E40" s="61">
        <f>+D9*12</f>
        <v>78</v>
      </c>
      <c r="F40" s="12" t="s">
        <v>30</v>
      </c>
      <c r="G40" s="61">
        <f>+C40*E40</f>
        <v>3900</v>
      </c>
      <c r="H40" s="13" t="s">
        <v>31</v>
      </c>
      <c r="I40" s="69">
        <f>+G40</f>
        <v>3900</v>
      </c>
      <c r="J40" s="61">
        <f>+G40</f>
        <v>3900</v>
      </c>
      <c r="K40" s="61">
        <f>+J40</f>
        <v>3900</v>
      </c>
      <c r="L40" s="61">
        <f>+J40</f>
        <v>3900</v>
      </c>
      <c r="M40" s="61">
        <f>+K40</f>
        <v>3900</v>
      </c>
      <c r="N40" s="70">
        <f>+L40</f>
        <v>3900</v>
      </c>
    </row>
    <row r="41" spans="1:14" ht="7.5" customHeight="1" thickBot="1" x14ac:dyDescent="0.3">
      <c r="E41" s="4"/>
      <c r="G41" s="4"/>
      <c r="H41" s="1"/>
      <c r="I41" s="4"/>
      <c r="J41" s="4"/>
      <c r="K41" s="4"/>
      <c r="L41" s="4"/>
      <c r="M41" s="4"/>
      <c r="N41" s="4"/>
    </row>
    <row r="42" spans="1:14" s="5" customFormat="1" ht="27" customHeight="1" thickBot="1" x14ac:dyDescent="0.3">
      <c r="A42" s="37" t="s">
        <v>32</v>
      </c>
      <c r="B42" s="38"/>
      <c r="C42" s="38"/>
      <c r="D42" s="38"/>
      <c r="E42" s="39"/>
      <c r="F42" s="38"/>
      <c r="G42" s="39"/>
      <c r="H42" s="40"/>
      <c r="I42" s="75">
        <f t="shared" ref="I42:N42" si="2">SUM(I37:I41)</f>
        <v>9285.2999999999993</v>
      </c>
      <c r="J42" s="76">
        <f t="shared" si="2"/>
        <v>3900</v>
      </c>
      <c r="K42" s="76">
        <f t="shared" si="2"/>
        <v>3900</v>
      </c>
      <c r="L42" s="76">
        <f t="shared" si="2"/>
        <v>3900</v>
      </c>
      <c r="M42" s="76">
        <f t="shared" si="2"/>
        <v>3900</v>
      </c>
      <c r="N42" s="77">
        <f t="shared" si="2"/>
        <v>3900</v>
      </c>
    </row>
    <row r="43" spans="1:14" ht="7.5" customHeight="1" thickBot="1" x14ac:dyDescent="0.3">
      <c r="E43" s="4"/>
      <c r="G43" s="4"/>
      <c r="H43" s="1"/>
      <c r="I43" s="4"/>
      <c r="J43" s="4"/>
      <c r="K43" s="4"/>
      <c r="L43" s="4"/>
      <c r="M43" s="4"/>
      <c r="N43" s="4"/>
    </row>
    <row r="44" spans="1:14" s="5" customFormat="1" ht="25.5" customHeight="1" thickBot="1" x14ac:dyDescent="0.3">
      <c r="A44" s="41" t="s">
        <v>1</v>
      </c>
      <c r="B44" s="42"/>
      <c r="C44" s="43" t="s">
        <v>10</v>
      </c>
      <c r="D44" s="43" t="s">
        <v>20</v>
      </c>
      <c r="E44" s="43" t="s">
        <v>21</v>
      </c>
      <c r="F44" s="43" t="s">
        <v>22</v>
      </c>
      <c r="G44" s="43" t="s">
        <v>23</v>
      </c>
      <c r="H44" s="44" t="s">
        <v>20</v>
      </c>
      <c r="I44" s="45">
        <v>2023</v>
      </c>
      <c r="J44" s="43">
        <v>2024</v>
      </c>
      <c r="K44" s="43">
        <v>2025</v>
      </c>
      <c r="L44" s="43">
        <v>2026</v>
      </c>
      <c r="M44" s="43">
        <v>2027</v>
      </c>
      <c r="N44" s="44">
        <v>2028</v>
      </c>
    </row>
    <row r="45" spans="1:14" s="5" customFormat="1" ht="51.75" customHeight="1" x14ac:dyDescent="0.25">
      <c r="B45" s="49" t="s">
        <v>33</v>
      </c>
      <c r="C45" s="14">
        <f>+D8</f>
        <v>50</v>
      </c>
      <c r="D45" s="7" t="s">
        <v>9</v>
      </c>
      <c r="E45" s="62">
        <f>+I6</f>
        <v>10</v>
      </c>
      <c r="F45" s="7" t="s">
        <v>34</v>
      </c>
      <c r="G45" s="71">
        <f>ROUND(C45*E45*216/60,0)</f>
        <v>1800</v>
      </c>
      <c r="H45" s="48" t="s">
        <v>35</v>
      </c>
      <c r="I45" s="65">
        <f>+G45*I7</f>
        <v>54000</v>
      </c>
      <c r="J45" s="59">
        <f>+I45</f>
        <v>54000</v>
      </c>
      <c r="K45" s="59">
        <f t="shared" ref="K45:N47" si="3">+J45</f>
        <v>54000</v>
      </c>
      <c r="L45" s="59">
        <f t="shared" si="3"/>
        <v>54000</v>
      </c>
      <c r="M45" s="59">
        <f t="shared" si="3"/>
        <v>54000</v>
      </c>
      <c r="N45" s="66">
        <f t="shared" si="3"/>
        <v>54000</v>
      </c>
    </row>
    <row r="46" spans="1:14" s="5" customFormat="1" ht="51.75" customHeight="1" x14ac:dyDescent="0.25">
      <c r="B46" s="50" t="s">
        <v>36</v>
      </c>
      <c r="C46" s="51">
        <v>12</v>
      </c>
      <c r="D46" s="51" t="s">
        <v>37</v>
      </c>
      <c r="E46" s="63">
        <f>+I8</f>
        <v>1500</v>
      </c>
      <c r="F46" s="51" t="s">
        <v>38</v>
      </c>
      <c r="G46" s="72">
        <f>+C46*E46</f>
        <v>18000</v>
      </c>
      <c r="H46" s="52" t="s">
        <v>39</v>
      </c>
      <c r="I46" s="73">
        <f>+G46</f>
        <v>18000</v>
      </c>
      <c r="J46" s="72">
        <f>+I46</f>
        <v>18000</v>
      </c>
      <c r="K46" s="72">
        <f t="shared" si="3"/>
        <v>18000</v>
      </c>
      <c r="L46" s="72">
        <f t="shared" si="3"/>
        <v>18000</v>
      </c>
      <c r="M46" s="72">
        <f t="shared" si="3"/>
        <v>18000</v>
      </c>
      <c r="N46" s="74">
        <f t="shared" si="3"/>
        <v>18000</v>
      </c>
    </row>
    <row r="47" spans="1:14" s="5" customFormat="1" ht="51.75" customHeight="1" thickBot="1" x14ac:dyDescent="0.3">
      <c r="B47" s="56" t="s">
        <v>40</v>
      </c>
      <c r="C47" s="12">
        <v>12</v>
      </c>
      <c r="D47" s="12" t="s">
        <v>37</v>
      </c>
      <c r="E47" s="64">
        <f>+I9</f>
        <v>1000</v>
      </c>
      <c r="F47" s="33" t="s">
        <v>41</v>
      </c>
      <c r="G47" s="61">
        <f>+C47*E47</f>
        <v>12000</v>
      </c>
      <c r="H47" s="13" t="s">
        <v>39</v>
      </c>
      <c r="I47" s="69">
        <f>+G47</f>
        <v>12000</v>
      </c>
      <c r="J47" s="61">
        <f>+I47</f>
        <v>12000</v>
      </c>
      <c r="K47" s="61">
        <f t="shared" si="3"/>
        <v>12000</v>
      </c>
      <c r="L47" s="61">
        <f t="shared" si="3"/>
        <v>12000</v>
      </c>
      <c r="M47" s="61">
        <f t="shared" si="3"/>
        <v>12000</v>
      </c>
      <c r="N47" s="70">
        <f t="shared" si="3"/>
        <v>12000</v>
      </c>
    </row>
    <row r="48" spans="1:14" ht="7.5" customHeight="1" thickBot="1" x14ac:dyDescent="0.3">
      <c r="I48" s="1"/>
      <c r="J48" s="1"/>
      <c r="K48" s="1"/>
      <c r="L48" s="1"/>
      <c r="M48" s="1"/>
      <c r="N48" s="1"/>
    </row>
    <row r="49" spans="1:14" s="5" customFormat="1" ht="30" customHeight="1" thickBot="1" x14ac:dyDescent="0.3">
      <c r="A49" s="37" t="s">
        <v>42</v>
      </c>
      <c r="B49" s="38"/>
      <c r="C49" s="38"/>
      <c r="D49" s="38"/>
      <c r="E49" s="38"/>
      <c r="F49" s="38"/>
      <c r="G49" s="38"/>
      <c r="H49" s="46"/>
      <c r="I49" s="75">
        <f t="shared" ref="I49:N49" si="4">SUM(I45:I47)</f>
        <v>84000</v>
      </c>
      <c r="J49" s="76">
        <f t="shared" si="4"/>
        <v>84000</v>
      </c>
      <c r="K49" s="76">
        <f t="shared" si="4"/>
        <v>84000</v>
      </c>
      <c r="L49" s="76">
        <f t="shared" si="4"/>
        <v>84000</v>
      </c>
      <c r="M49" s="76">
        <f t="shared" si="4"/>
        <v>84000</v>
      </c>
      <c r="N49" s="77">
        <f t="shared" si="4"/>
        <v>84000</v>
      </c>
    </row>
    <row r="50" spans="1:14" s="5" customFormat="1" ht="7.5" customHeight="1" x14ac:dyDescent="0.25">
      <c r="A50" s="35"/>
      <c r="I50" s="36"/>
      <c r="J50" s="36"/>
      <c r="K50" s="36"/>
      <c r="L50" s="36"/>
      <c r="M50" s="36"/>
      <c r="N50" s="36"/>
    </row>
    <row r="51" spans="1:14" ht="18.75" x14ac:dyDescent="0.3">
      <c r="A51" s="47" t="s">
        <v>43</v>
      </c>
    </row>
    <row r="52" spans="1:14" x14ac:dyDescent="0.25">
      <c r="A52" t="s">
        <v>44</v>
      </c>
      <c r="B52" t="s">
        <v>45</v>
      </c>
    </row>
    <row r="53" spans="1:14" x14ac:dyDescent="0.25">
      <c r="A53" t="s">
        <v>46</v>
      </c>
      <c r="B53" t="s">
        <v>47</v>
      </c>
    </row>
    <row r="54" spans="1:14" x14ac:dyDescent="0.25">
      <c r="A54" t="s">
        <v>48</v>
      </c>
      <c r="B54" t="s">
        <v>49</v>
      </c>
    </row>
    <row r="55" spans="1:14" ht="15.75" thickBot="1" x14ac:dyDescent="0.3"/>
    <row r="56" spans="1:14" ht="30" customHeight="1" thickBot="1" x14ac:dyDescent="0.3">
      <c r="I56" s="138">
        <v>2025</v>
      </c>
      <c r="J56" s="43">
        <v>2026</v>
      </c>
      <c r="K56" s="43">
        <v>2027</v>
      </c>
      <c r="L56" s="43">
        <v>2028</v>
      </c>
      <c r="M56" s="43">
        <v>2029</v>
      </c>
      <c r="N56" s="44">
        <v>2030</v>
      </c>
    </row>
    <row r="57" spans="1:14" s="5" customFormat="1" ht="27" customHeight="1" thickBot="1" x14ac:dyDescent="0.3">
      <c r="A57" s="37" t="s">
        <v>78</v>
      </c>
      <c r="B57" s="38"/>
      <c r="C57" s="38"/>
      <c r="D57" s="38"/>
      <c r="E57" s="39"/>
      <c r="F57" s="38"/>
      <c r="G57" s="39"/>
      <c r="H57" s="40"/>
      <c r="I57" s="143">
        <f>+I42</f>
        <v>9285.2999999999993</v>
      </c>
      <c r="J57" s="144">
        <f t="shared" ref="J57:N57" si="5">+J42</f>
        <v>3900</v>
      </c>
      <c r="K57" s="144">
        <f t="shared" si="5"/>
        <v>3900</v>
      </c>
      <c r="L57" s="144">
        <f t="shared" si="5"/>
        <v>3900</v>
      </c>
      <c r="M57" s="144">
        <f t="shared" si="5"/>
        <v>3900</v>
      </c>
      <c r="N57" s="145">
        <f t="shared" si="5"/>
        <v>3900</v>
      </c>
    </row>
    <row r="58" spans="1:14" s="5" customFormat="1" ht="30" customHeight="1" thickBot="1" x14ac:dyDescent="0.3">
      <c r="A58" s="37" t="s">
        <v>79</v>
      </c>
      <c r="B58" s="38"/>
      <c r="C58" s="38"/>
      <c r="D58" s="38"/>
      <c r="E58" s="38"/>
      <c r="F58" s="38"/>
      <c r="G58" s="38"/>
      <c r="H58" s="46"/>
      <c r="I58" s="143">
        <f>+I49</f>
        <v>84000</v>
      </c>
      <c r="J58" s="144">
        <f t="shared" ref="J58:N58" si="6">+J49</f>
        <v>84000</v>
      </c>
      <c r="K58" s="144">
        <f t="shared" si="6"/>
        <v>84000</v>
      </c>
      <c r="L58" s="144">
        <f t="shared" si="6"/>
        <v>84000</v>
      </c>
      <c r="M58" s="144">
        <f t="shared" si="6"/>
        <v>84000</v>
      </c>
      <c r="N58" s="145">
        <f t="shared" si="6"/>
        <v>84000</v>
      </c>
    </row>
    <row r="59" spans="1:14" s="5" customFormat="1" ht="30" customHeight="1" thickBot="1" x14ac:dyDescent="0.3">
      <c r="A59" s="140" t="s">
        <v>80</v>
      </c>
      <c r="B59" s="141"/>
      <c r="C59" s="141"/>
      <c r="D59" s="141"/>
      <c r="E59" s="141"/>
      <c r="F59" s="141"/>
      <c r="G59" s="141"/>
      <c r="H59" s="142"/>
      <c r="I59" s="146">
        <f>+I57</f>
        <v>9285.2999999999993</v>
      </c>
      <c r="J59" s="147">
        <f>+I59+J57</f>
        <v>13185.3</v>
      </c>
      <c r="K59" s="147">
        <f t="shared" ref="K59:N59" si="7">+J59+K57</f>
        <v>17085.3</v>
      </c>
      <c r="L59" s="147">
        <f t="shared" si="7"/>
        <v>20985.3</v>
      </c>
      <c r="M59" s="147">
        <f t="shared" si="7"/>
        <v>24885.3</v>
      </c>
      <c r="N59" s="148">
        <f t="shared" si="7"/>
        <v>28785.3</v>
      </c>
    </row>
    <row r="60" spans="1:14" s="5" customFormat="1" ht="30" customHeight="1" thickBot="1" x14ac:dyDescent="0.3">
      <c r="A60" s="140" t="s">
        <v>81</v>
      </c>
      <c r="B60" s="141"/>
      <c r="C60" s="141"/>
      <c r="D60" s="141"/>
      <c r="E60" s="141"/>
      <c r="F60" s="141"/>
      <c r="G60" s="141"/>
      <c r="H60" s="142"/>
      <c r="I60" s="146">
        <f>+I58</f>
        <v>84000</v>
      </c>
      <c r="J60" s="147">
        <f>+I60+J58</f>
        <v>168000</v>
      </c>
      <c r="K60" s="147">
        <f t="shared" ref="K60:N60" si="8">+J60+K58</f>
        <v>252000</v>
      </c>
      <c r="L60" s="147">
        <f t="shared" si="8"/>
        <v>336000</v>
      </c>
      <c r="M60" s="147">
        <f t="shared" si="8"/>
        <v>420000</v>
      </c>
      <c r="N60" s="148">
        <f t="shared" si="8"/>
        <v>504000</v>
      </c>
    </row>
    <row r="61" spans="1:14" s="5" customFormat="1" ht="32.25" customHeight="1" x14ac:dyDescent="0.25">
      <c r="B61" s="27" t="s">
        <v>18</v>
      </c>
      <c r="C61" s="28"/>
      <c r="D61" s="28"/>
      <c r="E61" s="28"/>
      <c r="F61" s="28"/>
      <c r="G61" s="28"/>
      <c r="H61" s="29"/>
      <c r="I61" s="125">
        <f t="shared" ref="I61:N61" si="9">+I58-I57</f>
        <v>74714.7</v>
      </c>
      <c r="J61" s="126">
        <f t="shared" si="9"/>
        <v>80100</v>
      </c>
      <c r="K61" s="126">
        <f t="shared" si="9"/>
        <v>80100</v>
      </c>
      <c r="L61" s="126">
        <f t="shared" si="9"/>
        <v>80100</v>
      </c>
      <c r="M61" s="126">
        <f t="shared" si="9"/>
        <v>80100</v>
      </c>
      <c r="N61" s="127">
        <f t="shared" si="9"/>
        <v>80100</v>
      </c>
    </row>
    <row r="62" spans="1:14" s="5" customFormat="1" ht="32.25" customHeight="1" thickBot="1" x14ac:dyDescent="0.3">
      <c r="A62" s="84"/>
      <c r="B62" s="30" t="s">
        <v>19</v>
      </c>
      <c r="C62" s="30"/>
      <c r="D62" s="30"/>
      <c r="E62" s="30"/>
      <c r="F62" s="30"/>
      <c r="G62" s="30"/>
      <c r="H62" s="31"/>
      <c r="I62" s="122">
        <f>+I61</f>
        <v>74714.7</v>
      </c>
      <c r="J62" s="123">
        <f>+I62+J61</f>
        <v>154814.70000000001</v>
      </c>
      <c r="K62" s="123">
        <f t="shared" ref="K62" si="10">+J62+K61</f>
        <v>234914.7</v>
      </c>
      <c r="L62" s="123">
        <f t="shared" ref="L62" si="11">+K62+L61</f>
        <v>315014.7</v>
      </c>
      <c r="M62" s="123">
        <f t="shared" ref="M62" si="12">+L62+M61</f>
        <v>395114.7</v>
      </c>
      <c r="N62" s="124">
        <f t="shared" ref="N62" si="13">+M62+N61</f>
        <v>475214.7</v>
      </c>
    </row>
  </sheetData>
  <mergeCells count="7">
    <mergeCell ref="E9:G9"/>
    <mergeCell ref="J13:N13"/>
    <mergeCell ref="E5:I5"/>
    <mergeCell ref="B5:D5"/>
    <mergeCell ref="E6:G6"/>
    <mergeCell ref="E7:G7"/>
    <mergeCell ref="E8:G8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5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Aufwand Onboarding</vt:lpstr>
      <vt:lpstr>Amortisation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Otto Figel</dc:creator>
  <cp:keywords/>
  <dc:description/>
  <cp:lastModifiedBy>Otto Figel</cp:lastModifiedBy>
  <cp:revision/>
  <cp:lastPrinted>2025-07-15T13:43:19Z</cp:lastPrinted>
  <dcterms:created xsi:type="dcterms:W3CDTF">2020-08-11T10:35:20Z</dcterms:created>
  <dcterms:modified xsi:type="dcterms:W3CDTF">2025-07-28T15:54:59Z</dcterms:modified>
  <cp:category/>
  <cp:contentStatus/>
</cp:coreProperties>
</file>